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<sst xmlns="http://schemas.openxmlformats.org/spreadsheetml/2006/main" count="2101" uniqueCount="288">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</sst>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1237911.18</v>
      </c>
      <c r="G8" s="151">
        <f>F8-E8</f>
        <v>-56269.92000000016</v>
      </c>
      <c r="H8" s="377">
        <f aca="true" t="shared" si="0" ref="H8:H15">F8/E8</f>
        <v>0.956520830044574</v>
      </c>
      <c r="I8" s="153">
        <f aca="true" t="shared" si="1" ref="I8:I52">F8-D8</f>
        <v>-56269.92000000016</v>
      </c>
      <c r="J8" s="219">
        <f aca="true" t="shared" si="2" ref="J8:J14">F8/D8</f>
        <v>0.956520830044574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253115.17999999993</v>
      </c>
      <c r="S8" s="205">
        <f aca="true" t="shared" si="7" ref="S8:S20">F8/Q8</f>
        <v>1.257022957038818</v>
      </c>
      <c r="T8" s="151">
        <f>T9+T15+T18+T19+T23+T17</f>
        <v>111615.5</v>
      </c>
      <c r="U8" s="151">
        <f>U9+U15+U18+U19+U23+U17</f>
        <v>31718.69000000009</v>
      </c>
      <c r="V8" s="151">
        <f>U8-T8</f>
        <v>-79896.80999999991</v>
      </c>
      <c r="W8" s="205">
        <f aca="true" t="shared" si="8" ref="W8:W15">U8/T8</f>
        <v>0.2841781831376475</v>
      </c>
      <c r="X8" s="365">
        <f aca="true" t="shared" si="9" ref="X8:X22">S8-P8</f>
        <v>-0.057138656127766696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714322.53</v>
      </c>
      <c r="G9" s="150">
        <f>F9-E9</f>
        <v>-52322.46999999997</v>
      </c>
      <c r="H9" s="375">
        <f t="shared" si="0"/>
        <v>0.9317513712344044</v>
      </c>
      <c r="I9" s="158">
        <f t="shared" si="1"/>
        <v>-52322.46999999997</v>
      </c>
      <c r="J9" s="210">
        <f t="shared" si="2"/>
        <v>0.9317513712344044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172413.93000000005</v>
      </c>
      <c r="S9" s="206">
        <f t="shared" si="7"/>
        <v>1.3181605348208167</v>
      </c>
      <c r="T9" s="157">
        <f>E9-листопад!E9</f>
        <v>80979</v>
      </c>
      <c r="U9" s="160">
        <f>F9-листопад!F9</f>
        <v>24881.340000000084</v>
      </c>
      <c r="V9" s="161">
        <f>U9-T9</f>
        <v>-56097.659999999916</v>
      </c>
      <c r="W9" s="210">
        <f t="shared" si="8"/>
        <v>0.3072566961804923</v>
      </c>
      <c r="X9" s="366">
        <f t="shared" si="9"/>
        <v>-0.09655220455995717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653933.69</v>
      </c>
      <c r="G10" s="103">
        <f aca="true" t="shared" si="11" ref="G10:G47">F10-E10</f>
        <v>-51883.310000000056</v>
      </c>
      <c r="H10" s="376">
        <f t="shared" si="0"/>
        <v>0.9264918385360511</v>
      </c>
      <c r="I10" s="104">
        <f t="shared" si="1"/>
        <v>-51883.310000000056</v>
      </c>
      <c r="J10" s="109">
        <f t="shared" si="2"/>
        <v>0.9264918385360511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177743.75999999995</v>
      </c>
      <c r="S10" s="207">
        <f t="shared" si="7"/>
        <v>1.3732623241318858</v>
      </c>
      <c r="T10" s="105">
        <f>E10-листопад!E10</f>
        <v>79503</v>
      </c>
      <c r="U10" s="144">
        <f>F10-листопад!F10</f>
        <v>22296.329999999958</v>
      </c>
      <c r="V10" s="106">
        <f aca="true" t="shared" si="12" ref="V10:V52">U10-T10</f>
        <v>-57206.67000000004</v>
      </c>
      <c r="W10" s="109">
        <f t="shared" si="8"/>
        <v>0.28044639824912215</v>
      </c>
      <c r="X10" s="364">
        <f t="shared" si="9"/>
        <v>-0.10895507597147214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38275.58</v>
      </c>
      <c r="G11" s="103">
        <f t="shared" si="11"/>
        <v>-3730.4199999999983</v>
      </c>
      <c r="H11" s="376">
        <f t="shared" si="0"/>
        <v>0.9111931628814932</v>
      </c>
      <c r="I11" s="104">
        <f t="shared" si="1"/>
        <v>-3730.4199999999983</v>
      </c>
      <c r="J11" s="109">
        <f t="shared" si="2"/>
        <v>0.9111931628814932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-4125.75</v>
      </c>
      <c r="S11" s="207">
        <f t="shared" si="7"/>
        <v>0.9026976276451706</v>
      </c>
      <c r="T11" s="105">
        <f>E11-листопад!E11</f>
        <v>0</v>
      </c>
      <c r="U11" s="144">
        <f>F11-листопад!F11</f>
        <v>792.8400000000038</v>
      </c>
      <c r="V11" s="106">
        <f t="shared" si="12"/>
        <v>792.8400000000038</v>
      </c>
      <c r="W11" s="109" t="e">
        <f t="shared" si="8"/>
        <v>#DIV/0!</v>
      </c>
      <c r="X11" s="364">
        <f t="shared" si="9"/>
        <v>-0.08797884405984424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11068.98</v>
      </c>
      <c r="G12" s="103">
        <f t="shared" si="11"/>
        <v>2788.9799999999996</v>
      </c>
      <c r="H12" s="376">
        <f t="shared" si="0"/>
        <v>1.3368333333333333</v>
      </c>
      <c r="I12" s="104">
        <f t="shared" si="1"/>
        <v>2788.9799999999996</v>
      </c>
      <c r="J12" s="109">
        <f t="shared" si="2"/>
        <v>1.3368333333333333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405.0599999999995</v>
      </c>
      <c r="S12" s="207">
        <f t="shared" si="7"/>
        <v>1.0379841559201495</v>
      </c>
      <c r="T12" s="105">
        <f>E12-листопад!E12</f>
        <v>780</v>
      </c>
      <c r="U12" s="144">
        <f>F12-листопад!F12</f>
        <v>1597.949999999999</v>
      </c>
      <c r="V12" s="106">
        <f t="shared" si="12"/>
        <v>817.9499999999989</v>
      </c>
      <c r="W12" s="109">
        <f t="shared" si="8"/>
        <v>2.0486538461538446</v>
      </c>
      <c r="X12" s="364">
        <f t="shared" si="9"/>
        <v>0.26153422006166593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9764.57</v>
      </c>
      <c r="G13" s="103">
        <f t="shared" si="11"/>
        <v>374.5699999999997</v>
      </c>
      <c r="H13" s="376">
        <f t="shared" si="0"/>
        <v>1.0398903088391906</v>
      </c>
      <c r="I13" s="104">
        <f t="shared" si="1"/>
        <v>374.5699999999997</v>
      </c>
      <c r="J13" s="109">
        <f t="shared" si="2"/>
        <v>1.0398903088391906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231.9300000000003</v>
      </c>
      <c r="S13" s="207">
        <f t="shared" si="7"/>
        <v>1.0243300911394955</v>
      </c>
      <c r="T13" s="105">
        <f>E13-листопад!E13</f>
        <v>600</v>
      </c>
      <c r="U13" s="144">
        <f>F13-листопад!F13</f>
        <v>166.97999999999956</v>
      </c>
      <c r="V13" s="106">
        <f t="shared" si="12"/>
        <v>-433.02000000000044</v>
      </c>
      <c r="W13" s="109">
        <f t="shared" si="8"/>
        <v>0.27829999999999927</v>
      </c>
      <c r="X13" s="364">
        <f t="shared" si="9"/>
        <v>0.03929341714362433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1279.7</v>
      </c>
      <c r="G14" s="103">
        <f t="shared" si="11"/>
        <v>127.70000000000005</v>
      </c>
      <c r="H14" s="376">
        <f t="shared" si="0"/>
        <v>1.1108506944444445</v>
      </c>
      <c r="I14" s="104">
        <f t="shared" si="1"/>
        <v>127.70000000000005</v>
      </c>
      <c r="J14" s="109">
        <f t="shared" si="2"/>
        <v>1.1108506944444445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-1841.03</v>
      </c>
      <c r="S14" s="207">
        <f t="shared" si="7"/>
        <v>0.41006431187574705</v>
      </c>
      <c r="T14" s="105">
        <f>E14-листопад!E14</f>
        <v>96</v>
      </c>
      <c r="U14" s="144">
        <f>F14-листопад!F14</f>
        <v>27.230000000000018</v>
      </c>
      <c r="V14" s="106">
        <f t="shared" si="12"/>
        <v>-68.76999999999998</v>
      </c>
      <c r="W14" s="109">
        <f t="shared" si="8"/>
        <v>0.28364583333333354</v>
      </c>
      <c r="X14" s="364">
        <f t="shared" si="9"/>
        <v>0.040919912969080985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113694.9</v>
      </c>
      <c r="G19" s="150">
        <f t="shared" si="11"/>
        <v>-12005.100000000006</v>
      </c>
      <c r="H19" s="375">
        <f t="shared" si="14"/>
        <v>0.9044940334128878</v>
      </c>
      <c r="I19" s="158">
        <f t="shared" si="1"/>
        <v>-12005.100000000006</v>
      </c>
      <c r="J19" s="158">
        <f t="shared" si="13"/>
        <v>90.44940334128879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11895.179999999993</v>
      </c>
      <c r="S19" s="208">
        <f t="shared" si="7"/>
        <v>1.1168488479143164</v>
      </c>
      <c r="T19" s="157">
        <f>E19-листопад!E19</f>
        <v>8800</v>
      </c>
      <c r="U19" s="160">
        <f>F19-листопад!F19</f>
        <v>2222.959999999992</v>
      </c>
      <c r="V19" s="161">
        <f t="shared" si="12"/>
        <v>-6577.040000000008</v>
      </c>
      <c r="W19" s="210">
        <f t="shared" si="15"/>
        <v>0.25260909090909</v>
      </c>
      <c r="X19" s="363">
        <f t="shared" si="9"/>
        <v>-0.1179286151278216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56656.47</v>
      </c>
      <c r="G20" s="253">
        <f t="shared" si="11"/>
        <v>-6743.529999999999</v>
      </c>
      <c r="H20" s="378">
        <f t="shared" si="14"/>
        <v>0.8936351735015773</v>
      </c>
      <c r="I20" s="254">
        <f t="shared" si="1"/>
        <v>-6743.529999999999</v>
      </c>
      <c r="J20" s="254">
        <f t="shared" si="13"/>
        <v>89.36351735015774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-45143.25</v>
      </c>
      <c r="S20" s="256">
        <f t="shared" si="7"/>
        <v>0.5565483873629515</v>
      </c>
      <c r="T20" s="195">
        <f>E20-листопад!E20</f>
        <v>0</v>
      </c>
      <c r="U20" s="179">
        <f>F20-листопад!F20</f>
        <v>209.45000000000437</v>
      </c>
      <c r="V20" s="166">
        <f t="shared" si="12"/>
        <v>209.45000000000437</v>
      </c>
      <c r="W20" s="305" t="e">
        <f t="shared" si="15"/>
        <v>#DIV/0!</v>
      </c>
      <c r="X20" s="363">
        <f t="shared" si="9"/>
        <v>-0.06624310950953494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11263.86</v>
      </c>
      <c r="G21" s="253">
        <f t="shared" si="11"/>
        <v>-936.1399999999994</v>
      </c>
      <c r="H21" s="378">
        <f t="shared" si="14"/>
        <v>0.9232672131147541</v>
      </c>
      <c r="I21" s="254">
        <f t="shared" si="1"/>
        <v>-936.1399999999994</v>
      </c>
      <c r="J21" s="254">
        <f t="shared" si="13"/>
        <v>92.32672131147541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11263.86</v>
      </c>
      <c r="S21" s="256"/>
      <c r="T21" s="195">
        <f>E21-листопад!E21</f>
        <v>1000</v>
      </c>
      <c r="U21" s="179">
        <f>F21-листопад!F21</f>
        <v>81.46000000000095</v>
      </c>
      <c r="V21" s="166">
        <f t="shared" si="12"/>
        <v>-918.539999999999</v>
      </c>
      <c r="W21" s="305">
        <f t="shared" si="15"/>
        <v>0.08146000000000095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45774.56</v>
      </c>
      <c r="G22" s="253">
        <f t="shared" si="11"/>
        <v>-4325.440000000002</v>
      </c>
      <c r="H22" s="378">
        <f t="shared" si="14"/>
        <v>0.913663872255489</v>
      </c>
      <c r="I22" s="254">
        <f t="shared" si="1"/>
        <v>-4325.440000000002</v>
      </c>
      <c r="J22" s="254">
        <f t="shared" si="13"/>
        <v>91.36638722554889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45774.56</v>
      </c>
      <c r="S22" s="256"/>
      <c r="T22" s="195">
        <f>E22-листопад!E22</f>
        <v>7800</v>
      </c>
      <c r="U22" s="179">
        <f>F22-листопад!F22</f>
        <v>1932.0400000000009</v>
      </c>
      <c r="V22" s="166">
        <f t="shared" si="12"/>
        <v>-5867.959999999999</v>
      </c>
      <c r="W22" s="305">
        <f t="shared" si="15"/>
        <v>0.247697435897436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408785.06</v>
      </c>
      <c r="G23" s="150">
        <f t="shared" si="11"/>
        <v>7524.960000000021</v>
      </c>
      <c r="H23" s="375">
        <f t="shared" si="14"/>
        <v>1.0187533223462786</v>
      </c>
      <c r="I23" s="158">
        <f t="shared" si="1"/>
        <v>7524.960000000021</v>
      </c>
      <c r="J23" s="158">
        <f t="shared" si="13"/>
        <v>101.87533223462786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68281.54999999999</v>
      </c>
      <c r="S23" s="209">
        <f aca="true" t="shared" si="18" ref="S23:S41">F23/Q23</f>
        <v>1.2005311193414716</v>
      </c>
      <c r="T23" s="157">
        <f>E23-листопад!E23</f>
        <v>21836.5</v>
      </c>
      <c r="U23" s="160">
        <f>F23-листопад!F23</f>
        <v>4614.390000000014</v>
      </c>
      <c r="V23" s="161">
        <f t="shared" si="12"/>
        <v>-17222.109999999986</v>
      </c>
      <c r="W23" s="210">
        <f t="shared" si="15"/>
        <v>0.21131545806333496</v>
      </c>
      <c r="X23" s="363">
        <f>S23-P23</f>
        <v>0.02209950787291448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192924.82</v>
      </c>
      <c r="G24" s="150">
        <f t="shared" si="11"/>
        <v>-13826.179999999993</v>
      </c>
      <c r="H24" s="375">
        <f t="shared" si="14"/>
        <v>0.9331264177682334</v>
      </c>
      <c r="I24" s="158">
        <f t="shared" si="1"/>
        <v>-13826.179999999993</v>
      </c>
      <c r="J24" s="210">
        <f aca="true" t="shared" si="19" ref="J24:J41">F24/D24</f>
        <v>0.9331264177682334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10629.770000000019</v>
      </c>
      <c r="S24" s="209">
        <f t="shared" si="18"/>
        <v>1.0583107988944298</v>
      </c>
      <c r="T24" s="157">
        <f>E24-листопад!E24</f>
        <v>15189.899999999994</v>
      </c>
      <c r="U24" s="160">
        <f>F24-листопад!F24</f>
        <v>1669.0100000000093</v>
      </c>
      <c r="V24" s="161">
        <f t="shared" si="12"/>
        <v>-13520.889999999985</v>
      </c>
      <c r="W24" s="210">
        <f t="shared" si="15"/>
        <v>0.1098762993831434</v>
      </c>
      <c r="X24" s="363">
        <f aca="true" t="shared" si="20" ref="X24:X99">S24-P24</f>
        <v>-0.07584506545844216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24459.23</v>
      </c>
      <c r="G25" s="253">
        <f t="shared" si="11"/>
        <v>1650.2299999999996</v>
      </c>
      <c r="H25" s="378">
        <f t="shared" si="14"/>
        <v>1.0723499495813056</v>
      </c>
      <c r="I25" s="254">
        <f t="shared" si="1"/>
        <v>1650.2299999999996</v>
      </c>
      <c r="J25" s="305">
        <f t="shared" si="19"/>
        <v>1.0723499495813056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2977.0699999999997</v>
      </c>
      <c r="S25" s="215">
        <f t="shared" si="18"/>
        <v>1.1385833640565008</v>
      </c>
      <c r="T25" s="195">
        <f>E25-листопад!E25</f>
        <v>544.9000000000015</v>
      </c>
      <c r="U25" s="179">
        <f>F25-листопад!F25</f>
        <v>-51</v>
      </c>
      <c r="V25" s="166">
        <f t="shared" si="12"/>
        <v>-595.9000000000015</v>
      </c>
      <c r="W25" s="305">
        <f t="shared" si="15"/>
        <v>-0.09359515507432531</v>
      </c>
      <c r="X25" s="363">
        <f t="shared" si="20"/>
        <v>0.07681862531514527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1432.07</v>
      </c>
      <c r="G26" s="223">
        <f t="shared" si="11"/>
        <v>-390.23</v>
      </c>
      <c r="H26" s="379">
        <f t="shared" si="14"/>
        <v>0.7858585304285792</v>
      </c>
      <c r="I26" s="299">
        <f t="shared" si="1"/>
        <v>-390.23</v>
      </c>
      <c r="J26" s="341">
        <f t="shared" si="19"/>
        <v>0.7858585304285792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589.3699999999999</v>
      </c>
      <c r="S26" s="228">
        <f t="shared" si="18"/>
        <v>1.69938293580159</v>
      </c>
      <c r="T26" s="237">
        <f>E26-листопад!E26</f>
        <v>55</v>
      </c>
      <c r="U26" s="237">
        <f>F26-листопад!F26</f>
        <v>24.289999999999736</v>
      </c>
      <c r="V26" s="299">
        <f t="shared" si="12"/>
        <v>-30.710000000000264</v>
      </c>
      <c r="W26" s="341">
        <f aca="true" t="shared" si="22" ref="W26:W41">U26/T26*100</f>
        <v>44.16363636363588</v>
      </c>
      <c r="X26" s="363">
        <f t="shared" si="20"/>
        <v>-0.46307108104900907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23027.15</v>
      </c>
      <c r="G27" s="223">
        <f t="shared" si="11"/>
        <v>2040.4500000000044</v>
      </c>
      <c r="H27" s="379">
        <f t="shared" si="14"/>
        <v>1.097225862093612</v>
      </c>
      <c r="I27" s="299">
        <f t="shared" si="1"/>
        <v>2040.4500000000044</v>
      </c>
      <c r="J27" s="341">
        <f t="shared" si="19"/>
        <v>1.097225862093612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2387.6900000000023</v>
      </c>
      <c r="S27" s="228">
        <f t="shared" si="18"/>
        <v>1.1156856816990368</v>
      </c>
      <c r="T27" s="237">
        <f>E27-листопад!E27</f>
        <v>489.8999999999978</v>
      </c>
      <c r="U27" s="237">
        <f>F27-листопад!F27</f>
        <v>-75.30999999999767</v>
      </c>
      <c r="V27" s="299">
        <f t="shared" si="12"/>
        <v>-565.2099999999955</v>
      </c>
      <c r="W27" s="341">
        <f t="shared" si="22"/>
        <v>-15.372525005102675</v>
      </c>
      <c r="X27" s="363">
        <f t="shared" si="20"/>
        <v>0.09886159812320683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261.3</v>
      </c>
      <c r="G28" s="385">
        <f t="shared" si="11"/>
        <v>-661</v>
      </c>
      <c r="H28" s="387">
        <f t="shared" si="14"/>
        <v>0.28331345549170556</v>
      </c>
      <c r="I28" s="388">
        <f t="shared" si="1"/>
        <v>-661</v>
      </c>
      <c r="J28" s="389">
        <f t="shared" si="19"/>
        <v>0.28331345549170556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-133.89999999999998</v>
      </c>
      <c r="S28" s="389">
        <f t="shared" si="18"/>
        <v>0.6611842105263158</v>
      </c>
      <c r="T28" s="373">
        <f>E28-листопад!E28</f>
        <v>5</v>
      </c>
      <c r="U28" s="373">
        <f>F28-листопад!F28</f>
        <v>0.4399999999999977</v>
      </c>
      <c r="V28" s="388">
        <f t="shared" si="12"/>
        <v>-4.560000000000002</v>
      </c>
      <c r="W28" s="389">
        <f t="shared" si="22"/>
        <v>8.799999999999955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1170.77</v>
      </c>
      <c r="G29" s="385">
        <f t="shared" si="11"/>
        <v>270.77</v>
      </c>
      <c r="H29" s="387">
        <f t="shared" si="14"/>
        <v>1.3008555555555554</v>
      </c>
      <c r="I29" s="388">
        <f t="shared" si="1"/>
        <v>270.77</v>
      </c>
      <c r="J29" s="389">
        <f t="shared" si="19"/>
        <v>1.3008555555555554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723.27</v>
      </c>
      <c r="S29" s="389">
        <f t="shared" si="18"/>
        <v>2.616245810055866</v>
      </c>
      <c r="T29" s="373">
        <f>E29-листопад!E29</f>
        <v>50</v>
      </c>
      <c r="U29" s="373">
        <f>F29-листопад!F29</f>
        <v>23.84999999999991</v>
      </c>
      <c r="V29" s="388">
        <f t="shared" si="12"/>
        <v>-26.15000000000009</v>
      </c>
      <c r="W29" s="389">
        <f t="shared" si="22"/>
        <v>47.69999999999982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1963.56</v>
      </c>
      <c r="G30" s="385">
        <f t="shared" si="11"/>
        <v>-55.539999999999964</v>
      </c>
      <c r="H30" s="387">
        <f t="shared" si="14"/>
        <v>0.9724926947649943</v>
      </c>
      <c r="I30" s="388">
        <f t="shared" si="1"/>
        <v>-55.539999999999964</v>
      </c>
      <c r="J30" s="389">
        <f t="shared" si="19"/>
        <v>0.9724926947649943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-4.4500000000000455</v>
      </c>
      <c r="S30" s="389">
        <f t="shared" si="18"/>
        <v>0.997738832627883</v>
      </c>
      <c r="T30" s="373">
        <f>E30-листопад!E30</f>
        <v>0</v>
      </c>
      <c r="U30" s="373">
        <f>F30-листопад!F30</f>
        <v>-133.30999999999995</v>
      </c>
      <c r="V30" s="388">
        <f t="shared" si="12"/>
        <v>-133.30999999999995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21063.59</v>
      </c>
      <c r="G31" s="385">
        <f t="shared" si="11"/>
        <v>2095.9900000000016</v>
      </c>
      <c r="H31" s="387">
        <f t="shared" si="14"/>
        <v>1.1105037010481031</v>
      </c>
      <c r="I31" s="388">
        <f t="shared" si="1"/>
        <v>2095.9900000000016</v>
      </c>
      <c r="J31" s="389">
        <f t="shared" si="19"/>
        <v>1.1105037010481031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2392.1399999999994</v>
      </c>
      <c r="S31" s="389">
        <f t="shared" si="18"/>
        <v>1.1281175270265567</v>
      </c>
      <c r="T31" s="373">
        <f>E31-листопад!E31</f>
        <v>489.8999999999978</v>
      </c>
      <c r="U31" s="373">
        <f>F31-листопад!F31</f>
        <v>58</v>
      </c>
      <c r="V31" s="388"/>
      <c r="W31" s="389">
        <f t="shared" si="22"/>
        <v>11.839150847111709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460.77</v>
      </c>
      <c r="G32" s="253">
        <f t="shared" si="11"/>
        <v>-189.23000000000002</v>
      </c>
      <c r="H32" s="378">
        <f t="shared" si="14"/>
        <v>0.7088769230769231</v>
      </c>
      <c r="I32" s="254">
        <f t="shared" si="1"/>
        <v>-189.23000000000002</v>
      </c>
      <c r="J32" s="305">
        <f t="shared" si="19"/>
        <v>0.7088769230769231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-241.08000000000004</v>
      </c>
      <c r="S32" s="212">
        <f t="shared" si="18"/>
        <v>0.6565078008121393</v>
      </c>
      <c r="T32" s="195">
        <f>E32-листопад!E32</f>
        <v>5</v>
      </c>
      <c r="U32" s="179">
        <f>F32-листопад!F32</f>
        <v>4.389999999999986</v>
      </c>
      <c r="V32" s="166">
        <f t="shared" si="12"/>
        <v>-0.6100000000000136</v>
      </c>
      <c r="W32" s="305">
        <f>U32/T32</f>
        <v>0.8779999999999972</v>
      </c>
      <c r="X32" s="364">
        <f t="shared" si="20"/>
        <v>-0.26961601481798103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66.53</v>
      </c>
      <c r="G33" s="103">
        <f t="shared" si="11"/>
        <v>-283.47</v>
      </c>
      <c r="H33" s="376">
        <f t="shared" si="14"/>
        <v>0.1900857142857143</v>
      </c>
      <c r="I33" s="104">
        <f t="shared" si="1"/>
        <v>-283.47</v>
      </c>
      <c r="J33" s="109">
        <f t="shared" si="19"/>
        <v>0.1900857142857143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-283.88</v>
      </c>
      <c r="S33" s="109">
        <f t="shared" si="18"/>
        <v>0.18986330298792842</v>
      </c>
      <c r="T33" s="105">
        <f>E33-листопад!E33</f>
        <v>0</v>
      </c>
      <c r="U33" s="144">
        <f>F33-листопад!F33</f>
        <v>0</v>
      </c>
      <c r="V33" s="106">
        <f t="shared" si="12"/>
        <v>0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394.24</v>
      </c>
      <c r="G34" s="103">
        <f t="shared" si="11"/>
        <v>94.24000000000001</v>
      </c>
      <c r="H34" s="376">
        <f t="shared" si="14"/>
        <v>1.3141333333333334</v>
      </c>
      <c r="I34" s="104">
        <f t="shared" si="1"/>
        <v>94.24000000000001</v>
      </c>
      <c r="J34" s="109">
        <f t="shared" si="19"/>
        <v>1.3141333333333334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42.80000000000001</v>
      </c>
      <c r="S34" s="109">
        <f t="shared" si="18"/>
        <v>1.1217846574095152</v>
      </c>
      <c r="T34" s="105">
        <f>E34-листопад!E34</f>
        <v>5</v>
      </c>
      <c r="U34" s="144">
        <f>F34-листопад!F34</f>
        <v>4.389999999999986</v>
      </c>
      <c r="V34" s="106"/>
      <c r="W34" s="109">
        <f>U34/T34</f>
        <v>0.8779999999999972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168004.82</v>
      </c>
      <c r="G35" s="150">
        <f t="shared" si="11"/>
        <v>-15287.179999999993</v>
      </c>
      <c r="H35" s="378">
        <f t="shared" si="14"/>
        <v>0.9165965781376165</v>
      </c>
      <c r="I35" s="254">
        <f t="shared" si="1"/>
        <v>-15287.179999999993</v>
      </c>
      <c r="J35" s="305">
        <f t="shared" si="19"/>
        <v>0.9165965781376165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7893.779999999999</v>
      </c>
      <c r="S35" s="211">
        <f t="shared" si="18"/>
        <v>1.0493019094748244</v>
      </c>
      <c r="T35" s="195">
        <f>E35-листопад!E35</f>
        <v>14640</v>
      </c>
      <c r="U35" s="179">
        <f>F35-листопад!F35</f>
        <v>1715.6199999999953</v>
      </c>
      <c r="V35" s="166">
        <f t="shared" si="12"/>
        <v>-12924.380000000005</v>
      </c>
      <c r="W35" s="305">
        <f>U35/T35</f>
        <v>0.11718715846994504</v>
      </c>
      <c r="X35" s="364">
        <f t="shared" si="20"/>
        <v>-0.09547861284268722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54473.42</v>
      </c>
      <c r="G36" s="223">
        <f t="shared" si="11"/>
        <v>-4059.5800000000017</v>
      </c>
      <c r="H36" s="379">
        <f t="shared" si="14"/>
        <v>0.9306445936480275</v>
      </c>
      <c r="I36" s="299">
        <f t="shared" si="1"/>
        <v>-4059.5800000000017</v>
      </c>
      <c r="J36" s="341">
        <f t="shared" si="19"/>
        <v>0.9306445936480275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4561.449999999997</v>
      </c>
      <c r="S36" s="228">
        <f t="shared" si="18"/>
        <v>1.0913899010598058</v>
      </c>
      <c r="T36" s="237">
        <f>E36-листопад!E36</f>
        <v>4800</v>
      </c>
      <c r="U36" s="237">
        <f>F36-листопад!F36</f>
        <v>471.3799999999974</v>
      </c>
      <c r="V36" s="299">
        <f t="shared" si="12"/>
        <v>-4328.620000000003</v>
      </c>
      <c r="W36" s="341">
        <f t="shared" si="22"/>
        <v>9.820416666666612</v>
      </c>
      <c r="X36" s="363">
        <f t="shared" si="20"/>
        <v>-0.08133479804543886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113531.40000000001</v>
      </c>
      <c r="G37" s="223">
        <f t="shared" si="11"/>
        <v>-11227.599999999991</v>
      </c>
      <c r="H37" s="379">
        <f t="shared" si="14"/>
        <v>0.9100056909721944</v>
      </c>
      <c r="I37" s="299">
        <f t="shared" si="1"/>
        <v>-11227.599999999991</v>
      </c>
      <c r="J37" s="341">
        <f t="shared" si="19"/>
        <v>0.9100056909721944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3332.340000000011</v>
      </c>
      <c r="S37" s="228">
        <f t="shared" si="18"/>
        <v>1.0302392779030967</v>
      </c>
      <c r="T37" s="237">
        <f>E37-листопад!E37</f>
        <v>9840</v>
      </c>
      <c r="U37" s="237">
        <f>F37-листопад!F37</f>
        <v>1244.25</v>
      </c>
      <c r="V37" s="299">
        <f t="shared" si="12"/>
        <v>-8595.75</v>
      </c>
      <c r="W37" s="341">
        <f t="shared" si="22"/>
        <v>12.64481707317073</v>
      </c>
      <c r="X37" s="363">
        <f t="shared" si="20"/>
        <v>-0.10188471662099463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51186.03</v>
      </c>
      <c r="G38" s="385">
        <f t="shared" si="11"/>
        <v>-3781.970000000001</v>
      </c>
      <c r="H38" s="387">
        <f t="shared" si="14"/>
        <v>0.9311968781836705</v>
      </c>
      <c r="I38" s="388">
        <f t="shared" si="1"/>
        <v>-3781.970000000001</v>
      </c>
      <c r="J38" s="389">
        <f t="shared" si="19"/>
        <v>0.9311968781836705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4578.949999999997</v>
      </c>
      <c r="S38" s="389">
        <f t="shared" si="18"/>
        <v>1.098245802998171</v>
      </c>
      <c r="T38" s="373">
        <f>E38-листопад!E38</f>
        <v>4600</v>
      </c>
      <c r="U38" s="373">
        <f>F38-листопад!F38</f>
        <v>416.61999999999534</v>
      </c>
      <c r="V38" s="388">
        <f t="shared" si="12"/>
        <v>-4183.380000000005</v>
      </c>
      <c r="W38" s="389">
        <f t="shared" si="22"/>
        <v>9.056956521739028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94540.96</v>
      </c>
      <c r="G39" s="385">
        <f t="shared" si="11"/>
        <v>-9383.039999999994</v>
      </c>
      <c r="H39" s="387">
        <f t="shared" si="14"/>
        <v>0.9097124821985297</v>
      </c>
      <c r="I39" s="388">
        <f t="shared" si="1"/>
        <v>-9383.039999999994</v>
      </c>
      <c r="J39" s="389">
        <f t="shared" si="19"/>
        <v>0.9097124821985297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3183.570000000007</v>
      </c>
      <c r="S39" s="389">
        <f t="shared" si="18"/>
        <v>1.0348474272305723</v>
      </c>
      <c r="T39" s="373">
        <f>E39-листопад!E39</f>
        <v>8885</v>
      </c>
      <c r="U39" s="373">
        <f>F39-листопад!F39</f>
        <v>857.75</v>
      </c>
      <c r="V39" s="388">
        <f t="shared" si="12"/>
        <v>-8027.25</v>
      </c>
      <c r="W39" s="389">
        <f t="shared" si="22"/>
        <v>9.653911086100168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3287.39</v>
      </c>
      <c r="G40" s="385">
        <f t="shared" si="11"/>
        <v>-277.6100000000001</v>
      </c>
      <c r="H40" s="387">
        <f t="shared" si="14"/>
        <v>0.9221290322580645</v>
      </c>
      <c r="I40" s="388">
        <f t="shared" si="1"/>
        <v>-277.6100000000001</v>
      </c>
      <c r="J40" s="389">
        <f t="shared" si="19"/>
        <v>0.9221290322580645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-17.5</v>
      </c>
      <c r="S40" s="389">
        <f t="shared" si="18"/>
        <v>0.9947048161966057</v>
      </c>
      <c r="T40" s="373">
        <f>E40-листопад!E40</f>
        <v>200</v>
      </c>
      <c r="U40" s="373">
        <f>F40-листопад!F40</f>
        <v>54.75999999999976</v>
      </c>
      <c r="V40" s="388">
        <f t="shared" si="12"/>
        <v>-145.24000000000024</v>
      </c>
      <c r="W40" s="389">
        <f t="shared" si="22"/>
        <v>27.37999999999988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18990.44</v>
      </c>
      <c r="G41" s="385">
        <f t="shared" si="11"/>
        <v>-1844.5600000000013</v>
      </c>
      <c r="H41" s="387">
        <f t="shared" si="14"/>
        <v>0.9114682025437965</v>
      </c>
      <c r="I41" s="388">
        <f t="shared" si="1"/>
        <v>-1844.5600000000013</v>
      </c>
      <c r="J41" s="389">
        <f t="shared" si="19"/>
        <v>0.9114682025437965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148.7599999999984</v>
      </c>
      <c r="S41" s="389">
        <f t="shared" si="18"/>
        <v>1.0078952619936226</v>
      </c>
      <c r="T41" s="373">
        <f>E41-листопад!E41</f>
        <v>955</v>
      </c>
      <c r="U41" s="373">
        <f>F41-листопад!F41</f>
        <v>386.5</v>
      </c>
      <c r="V41" s="388">
        <f t="shared" si="12"/>
        <v>-568.5</v>
      </c>
      <c r="W41" s="389">
        <f t="shared" si="22"/>
        <v>40.47120418848167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-44.25</v>
      </c>
      <c r="G46" s="150">
        <f t="shared" si="11"/>
        <v>-44.25</v>
      </c>
      <c r="H46" s="375"/>
      <c r="I46" s="158">
        <f t="shared" si="1"/>
        <v>-44.25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133.72</v>
      </c>
      <c r="S46" s="210">
        <f t="shared" si="23"/>
        <v>0.24863741079957297</v>
      </c>
      <c r="T46" s="157">
        <f>E46-листопад!E46</f>
        <v>0</v>
      </c>
      <c r="U46" s="160">
        <f>F46-листопад!F46</f>
        <v>-1.3699999999999974</v>
      </c>
      <c r="V46" s="161">
        <f t="shared" si="12"/>
        <v>-1.3699999999999974</v>
      </c>
      <c r="W46" s="210"/>
      <c r="X46" s="363">
        <f t="shared" si="20"/>
        <v>0.24863741079957297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215747.49</v>
      </c>
      <c r="G47" s="150">
        <f t="shared" si="11"/>
        <v>21353.389999999985</v>
      </c>
      <c r="H47" s="375">
        <f>F47/E47*100</f>
        <v>110.98458749519659</v>
      </c>
      <c r="I47" s="158">
        <f t="shared" si="1"/>
        <v>21353.389999999985</v>
      </c>
      <c r="J47" s="210">
        <f>F47/D47</f>
        <v>1.109845874951966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57478.889999999985</v>
      </c>
      <c r="S47" s="226">
        <f t="shared" si="23"/>
        <v>1.3631730488549212</v>
      </c>
      <c r="T47" s="157">
        <f>E47-листопад!E47</f>
        <v>6639.100000000006</v>
      </c>
      <c r="U47" s="160">
        <f>F47-листопад!F47</f>
        <v>2946.7399999999907</v>
      </c>
      <c r="V47" s="161">
        <f t="shared" si="12"/>
        <v>-3692.360000000015</v>
      </c>
      <c r="W47" s="210">
        <f>U47/T47</f>
        <v>0.44384630446897744</v>
      </c>
      <c r="X47" s="363">
        <f t="shared" si="20"/>
        <v>0.13491867622510068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43743.86</v>
      </c>
      <c r="G49" s="103">
        <f>F49-E49</f>
        <v>2743.8600000000006</v>
      </c>
      <c r="H49" s="376">
        <f>F49/E49</f>
        <v>1.0669234146341464</v>
      </c>
      <c r="I49" s="104">
        <f t="shared" si="1"/>
        <v>2743.8600000000006</v>
      </c>
      <c r="J49" s="109">
        <f>F49/D49</f>
        <v>1.0669234146341464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4570.139999999999</v>
      </c>
      <c r="S49" s="216">
        <f t="shared" si="23"/>
        <v>1.1166634161881996</v>
      </c>
      <c r="T49" s="105">
        <f>E49-листопад!E49</f>
        <v>1500</v>
      </c>
      <c r="U49" s="144">
        <f>F49-листопад!F49</f>
        <v>429.75</v>
      </c>
      <c r="V49" s="106">
        <f t="shared" si="12"/>
        <v>-1070.25</v>
      </c>
      <c r="W49" s="109">
        <f>U49/T49</f>
        <v>0.2865</v>
      </c>
      <c r="X49" s="363">
        <f t="shared" si="20"/>
        <v>0.07004338622933948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171938.65</v>
      </c>
      <c r="G50" s="103">
        <f>F50-E50</f>
        <v>18599.54999999999</v>
      </c>
      <c r="H50" s="376">
        <f>F50/E50</f>
        <v>1.1212968512271169</v>
      </c>
      <c r="I50" s="104">
        <f t="shared" si="1"/>
        <v>18599.54999999999</v>
      </c>
      <c r="J50" s="109">
        <f>F50/D50</f>
        <v>1.1212968512271169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52899.18999999999</v>
      </c>
      <c r="S50" s="216">
        <f t="shared" si="23"/>
        <v>1.4443836522779925</v>
      </c>
      <c r="T50" s="105">
        <f>E50-листопад!E50</f>
        <v>5139.100000000006</v>
      </c>
      <c r="U50" s="144">
        <f>F50-листопад!F50</f>
        <v>2517</v>
      </c>
      <c r="V50" s="106">
        <f t="shared" si="12"/>
        <v>-2622.100000000006</v>
      </c>
      <c r="W50" s="109">
        <f>U50/T50</f>
        <v>0.48977447412971087</v>
      </c>
      <c r="X50" s="363">
        <f t="shared" si="20"/>
        <v>0.1562469285394943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66648.81999999999</v>
      </c>
      <c r="G53" s="151">
        <f>G54+G55+G56+G57+G58+G60+G62+G63+G64+G65+G66+G71+G72+G76+G59+G61</f>
        <v>3353.8200000000006</v>
      </c>
      <c r="H53" s="205">
        <f aca="true" t="shared" si="25" ref="H53:H72">F53/E53</f>
        <v>1.052987123785449</v>
      </c>
      <c r="I53" s="153">
        <f>F53-D53</f>
        <v>3353.8199999999924</v>
      </c>
      <c r="J53" s="219">
        <f aca="true" t="shared" si="26" ref="J53:J72">F53/D53</f>
        <v>1.052987123785449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-2103.8600000000006</v>
      </c>
      <c r="S53" s="205">
        <f>F53/Q53</f>
        <v>0.9693995928595074</v>
      </c>
      <c r="T53" s="151">
        <f>T54+T55+T56+T57+T58+T60+T62+T63+T64+T65+T66+T71+T72+T76+T59+T61</f>
        <v>1117.1</v>
      </c>
      <c r="U53" s="151">
        <f>U54+U55+U56+U57+U58+U60+U62+U63+U64+U65+U66+U71+U72+U76+U59+U61</f>
        <v>3958.8900000000017</v>
      </c>
      <c r="V53" s="151">
        <f>V54+V55+V56+V57+V58+V60+V62+V63+V64+V65+V66+V71+V72+V76</f>
        <v>2847.3900000000017</v>
      </c>
      <c r="W53" s="205">
        <f>U53/T53</f>
        <v>3.543899382329247</v>
      </c>
      <c r="X53" s="363">
        <f t="shared" si="20"/>
        <v>0.04878093479410528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681.8</v>
      </c>
      <c r="G58" s="150">
        <f t="shared" si="27"/>
        <v>21.799999999999955</v>
      </c>
      <c r="H58" s="380">
        <f t="shared" si="25"/>
        <v>1.033030303030303</v>
      </c>
      <c r="I58" s="165">
        <f t="shared" si="30"/>
        <v>21.799999999999955</v>
      </c>
      <c r="J58" s="218">
        <f t="shared" si="26"/>
        <v>1.033030303030303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440.72999999999996</v>
      </c>
      <c r="S58" s="218">
        <f t="shared" si="34"/>
        <v>2.8282241672543242</v>
      </c>
      <c r="T58" s="157">
        <f>E58-листопад!E58</f>
        <v>22</v>
      </c>
      <c r="U58" s="160">
        <f>F58-листопад!F58</f>
        <v>11.199999999999932</v>
      </c>
      <c r="V58" s="161">
        <f t="shared" si="28"/>
        <v>-10.800000000000068</v>
      </c>
      <c r="W58" s="218">
        <f t="shared" si="35"/>
        <v>0.509090909090906</v>
      </c>
      <c r="X58" s="363">
        <f t="shared" si="20"/>
        <v>0.0904301655120916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1132.23</v>
      </c>
      <c r="G60" s="150">
        <f t="shared" si="27"/>
        <v>152.23000000000002</v>
      </c>
      <c r="H60" s="380">
        <f t="shared" si="25"/>
        <v>1.1553367346938777</v>
      </c>
      <c r="I60" s="165">
        <f t="shared" si="30"/>
        <v>152.23000000000002</v>
      </c>
      <c r="J60" s="218">
        <f t="shared" si="26"/>
        <v>1.1553367346938777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340.9</v>
      </c>
      <c r="S60" s="218">
        <f t="shared" si="34"/>
        <v>1.4307937270165416</v>
      </c>
      <c r="T60" s="157">
        <f>E60-листопад!E60</f>
        <v>20</v>
      </c>
      <c r="U60" s="160">
        <f>F60-листопад!F60</f>
        <v>35.07999999999993</v>
      </c>
      <c r="V60" s="161">
        <f t="shared" si="28"/>
        <v>15.079999999999927</v>
      </c>
      <c r="W60" s="218">
        <f t="shared" si="35"/>
        <v>1.7539999999999965</v>
      </c>
      <c r="X60" s="363">
        <f t="shared" si="20"/>
        <v>0.1923723351825406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19169.13</v>
      </c>
      <c r="G62" s="150">
        <f t="shared" si="27"/>
        <v>169.13000000000102</v>
      </c>
      <c r="H62" s="380">
        <f t="shared" si="25"/>
        <v>1.0089015789473685</v>
      </c>
      <c r="I62" s="165">
        <f t="shared" si="30"/>
        <v>169.13000000000102</v>
      </c>
      <c r="J62" s="218">
        <f t="shared" si="26"/>
        <v>1.0089015789473685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7746.630000000001</v>
      </c>
      <c r="S62" s="218">
        <f t="shared" si="34"/>
        <v>1.6781904136572554</v>
      </c>
      <c r="T62" s="157">
        <f>E62-листопад!E62</f>
        <v>700</v>
      </c>
      <c r="U62" s="160">
        <f>F62-листопад!F62</f>
        <v>727.7800000000025</v>
      </c>
      <c r="V62" s="161">
        <f t="shared" si="28"/>
        <v>27.780000000002474</v>
      </c>
      <c r="W62" s="218">
        <f t="shared" si="35"/>
        <v>1.0396857142857179</v>
      </c>
      <c r="X62" s="363">
        <f t="shared" si="20"/>
        <v>0.014806741081199393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664.18</v>
      </c>
      <c r="G63" s="150">
        <f t="shared" si="27"/>
        <v>134.17999999999995</v>
      </c>
      <c r="H63" s="380">
        <f t="shared" si="25"/>
        <v>1.2531698113207546</v>
      </c>
      <c r="I63" s="165">
        <f t="shared" si="30"/>
        <v>134.17999999999995</v>
      </c>
      <c r="J63" s="218">
        <f t="shared" si="26"/>
        <v>1.2531698113207546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340.92999999999995</v>
      </c>
      <c r="S63" s="218">
        <f t="shared" si="34"/>
        <v>2.0546945088940447</v>
      </c>
      <c r="T63" s="157">
        <f>E63-листопад!E63</f>
        <v>25</v>
      </c>
      <c r="U63" s="160">
        <f>F63-листопад!F63</f>
        <v>51</v>
      </c>
      <c r="V63" s="161">
        <f t="shared" si="28"/>
        <v>26</v>
      </c>
      <c r="W63" s="218">
        <f t="shared" si="35"/>
        <v>2.04</v>
      </c>
      <c r="X63" s="363">
        <f t="shared" si="20"/>
        <v>0.4150966744006186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807.47</v>
      </c>
      <c r="G66" s="150">
        <f t="shared" si="27"/>
        <v>-179.52999999999997</v>
      </c>
      <c r="H66" s="380">
        <f t="shared" si="25"/>
        <v>0.8181053698074975</v>
      </c>
      <c r="I66" s="165">
        <f t="shared" si="30"/>
        <v>-179.52999999999997</v>
      </c>
      <c r="J66" s="218">
        <f t="shared" si="26"/>
        <v>0.8181053698074975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-4353.87</v>
      </c>
      <c r="S66" s="218">
        <f t="shared" si="34"/>
        <v>0.15644580670911043</v>
      </c>
      <c r="T66" s="157">
        <f>E66-листопад!E66</f>
        <v>2</v>
      </c>
      <c r="U66" s="160">
        <f>F66-листопад!F66</f>
        <v>21.889999999999986</v>
      </c>
      <c r="V66" s="161">
        <f t="shared" si="28"/>
        <v>19.889999999999986</v>
      </c>
      <c r="W66" s="218">
        <f t="shared" si="35"/>
        <v>10.944999999999993</v>
      </c>
      <c r="X66" s="363">
        <f t="shared" si="20"/>
        <v>-0.034783602707823935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679.34</v>
      </c>
      <c r="G67" s="103">
        <f t="shared" si="27"/>
        <v>-140.65999999999997</v>
      </c>
      <c r="H67" s="376">
        <f t="shared" si="25"/>
        <v>0.8284634146341464</v>
      </c>
      <c r="I67" s="104">
        <f t="shared" si="30"/>
        <v>-140.65999999999997</v>
      </c>
      <c r="J67" s="109">
        <f t="shared" si="26"/>
        <v>0.8284634146341464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-155.87</v>
      </c>
      <c r="S67" s="371">
        <f t="shared" si="34"/>
        <v>0.8133762766250404</v>
      </c>
      <c r="T67" s="105">
        <f>E67-листопад!E67</f>
        <v>0</v>
      </c>
      <c r="U67" s="144">
        <f>F67-листопад!F67</f>
        <v>17.58000000000004</v>
      </c>
      <c r="V67" s="106">
        <f t="shared" si="28"/>
        <v>17.58000000000004</v>
      </c>
      <c r="W67" s="109" t="e">
        <f t="shared" si="35"/>
        <v>#DIV/0!</v>
      </c>
      <c r="X67" s="363">
        <f t="shared" si="20"/>
        <v>-0.16841273452185668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127.95</v>
      </c>
      <c r="G70" s="103">
        <f t="shared" si="27"/>
        <v>-37.05</v>
      </c>
      <c r="H70" s="376">
        <f t="shared" si="25"/>
        <v>0.7754545454545455</v>
      </c>
      <c r="I70" s="104">
        <f t="shared" si="30"/>
        <v>-37.05</v>
      </c>
      <c r="J70" s="109">
        <f t="shared" si="26"/>
        <v>0.7754545454545455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-4197.79</v>
      </c>
      <c r="S70" s="371">
        <f t="shared" si="34"/>
        <v>0.02957875415535839</v>
      </c>
      <c r="T70" s="105">
        <f>E70-листопад!E70</f>
        <v>0</v>
      </c>
      <c r="U70" s="144">
        <f>F70-листопад!F70</f>
        <v>4.310000000000002</v>
      </c>
      <c r="V70" s="106">
        <f t="shared" si="28"/>
        <v>4.310000000000002</v>
      </c>
      <c r="W70" s="109" t="e">
        <f t="shared" si="35"/>
        <v>#DIV/0!</v>
      </c>
      <c r="X70" s="363">
        <f t="shared" si="20"/>
        <v>-0.008565008530332381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7692.03</v>
      </c>
      <c r="G72" s="150">
        <f t="shared" si="27"/>
        <v>342.02999999999975</v>
      </c>
      <c r="H72" s="380">
        <f t="shared" si="25"/>
        <v>1.046534693877551</v>
      </c>
      <c r="I72" s="165">
        <f t="shared" si="30"/>
        <v>342.02999999999975</v>
      </c>
      <c r="J72" s="218">
        <f t="shared" si="26"/>
        <v>1.046534693877551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1166.87</v>
      </c>
      <c r="S72" s="218">
        <f t="shared" si="34"/>
        <v>1.1788262663291016</v>
      </c>
      <c r="T72" s="157">
        <f>E72-листопад!E72</f>
        <v>250</v>
      </c>
      <c r="U72" s="160">
        <f>F72-листопад!F72</f>
        <v>326.7399999999998</v>
      </c>
      <c r="V72" s="161">
        <f t="shared" si="28"/>
        <v>76.73999999999978</v>
      </c>
      <c r="W72" s="218">
        <f t="shared" si="35"/>
        <v>1.3069599999999992</v>
      </c>
      <c r="X72" s="363">
        <f t="shared" si="20"/>
        <v>0.052417105480938364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2033.42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1.4409359543077425</v>
      </c>
      <c r="T74" s="157"/>
      <c r="U74" s="179">
        <f>F74-листопад!F74</f>
        <v>84.53999999999996</v>
      </c>
      <c r="V74" s="166">
        <f t="shared" si="28"/>
        <v>84.53999999999996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-4.99</v>
      </c>
      <c r="G78" s="150">
        <f t="shared" si="27"/>
        <v>-4.99</v>
      </c>
      <c r="H78" s="380" t="e">
        <f>F78/E78</f>
        <v>#DIV/0!</v>
      </c>
      <c r="I78" s="165">
        <f t="shared" si="30"/>
        <v>-4.99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-12.36</v>
      </c>
      <c r="S78" s="218">
        <f t="shared" si="34"/>
        <v>-0.6770691994572592</v>
      </c>
      <c r="T78" s="157">
        <f>E78-листопад!E78</f>
        <v>0</v>
      </c>
      <c r="U78" s="160">
        <f>F78-листопад!F78</f>
        <v>0.009999999999999787</v>
      </c>
      <c r="V78" s="161">
        <f t="shared" si="28"/>
        <v>0.009999999999999787</v>
      </c>
      <c r="W78" s="218"/>
      <c r="X78" s="363">
        <f t="shared" si="20"/>
        <v>-0.6770691994572592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1304589.23</v>
      </c>
      <c r="G79" s="151">
        <f>F79-E79</f>
        <v>-52901.87000000011</v>
      </c>
      <c r="H79" s="377">
        <f>F79/E79</f>
        <v>0.9610296745223595</v>
      </c>
      <c r="I79" s="153">
        <f>F79-D79</f>
        <v>-52901.87000000011</v>
      </c>
      <c r="J79" s="219">
        <f>F79/D79</f>
        <v>0.9610296745223595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251019.71999999997</v>
      </c>
      <c r="S79" s="219">
        <f>F79/Q79</f>
        <v>1.2382564392927429</v>
      </c>
      <c r="T79" s="151">
        <f>T8+T53+T77+T78</f>
        <v>112733.8</v>
      </c>
      <c r="U79" s="151">
        <f>U8+U53+U77+U78</f>
        <v>35677.59000000009</v>
      </c>
      <c r="V79" s="194">
        <f>U79-T79</f>
        <v>-77056.2099999999</v>
      </c>
      <c r="W79" s="219">
        <f>U79/T79</f>
        <v>0.31647642499410195</v>
      </c>
      <c r="X79" s="363">
        <f t="shared" si="20"/>
        <v>-0.050212035843748115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f>D88</f>
        <v>74458.74</v>
      </c>
      <c r="F88" s="181">
        <v>938.11</v>
      </c>
      <c r="G88" s="162">
        <f t="shared" si="41"/>
        <v>-73520.63</v>
      </c>
      <c r="H88" s="380">
        <f>F88/E88</f>
        <v>0.012599058216671406</v>
      </c>
      <c r="I88" s="167">
        <f>F88-D88</f>
        <v>-73520.63</v>
      </c>
      <c r="J88" s="209">
        <f>F88/D88</f>
        <v>0.012599058216671406</v>
      </c>
      <c r="K88" s="167"/>
      <c r="L88" s="167"/>
      <c r="M88" s="167"/>
      <c r="N88" s="167">
        <v>4618.99</v>
      </c>
      <c r="O88" s="167">
        <f t="shared" si="42"/>
        <v>69839.75</v>
      </c>
      <c r="P88" s="209">
        <f t="shared" si="43"/>
        <v>16.12013448827558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18615.230000000003</v>
      </c>
      <c r="U88" s="160">
        <f>F88-листопад!F88</f>
        <v>0.009999999999990905</v>
      </c>
      <c r="V88" s="167">
        <f t="shared" si="44"/>
        <v>-18615.220000000005</v>
      </c>
      <c r="W88" s="209">
        <f>U88/T88</f>
        <v>5.371945444665955E-07</v>
      </c>
      <c r="X88" s="363">
        <f t="shared" si="20"/>
        <v>-15.917035975397221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16476.18</v>
      </c>
      <c r="G90" s="162">
        <f t="shared" si="41"/>
        <v>-62523.82</v>
      </c>
      <c r="H90" s="380">
        <f>F90/E90</f>
        <v>0.20855924050632912</v>
      </c>
      <c r="I90" s="167">
        <f t="shared" si="45"/>
        <v>-62523.82</v>
      </c>
      <c r="J90" s="209">
        <f>F90/D90</f>
        <v>0.20855924050632912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3882.99</v>
      </c>
      <c r="S90" s="209">
        <f t="shared" si="40"/>
        <v>1.3083404602011086</v>
      </c>
      <c r="T90" s="157">
        <f>E90-листопад!E90</f>
        <v>23700</v>
      </c>
      <c r="U90" s="160">
        <f>F90-листопад!F90</f>
        <v>769.6399999999994</v>
      </c>
      <c r="V90" s="167">
        <f t="shared" si="44"/>
        <v>-22930.36</v>
      </c>
      <c r="W90" s="209">
        <f>U90/T90</f>
        <v>0.0324742616033755</v>
      </c>
      <c r="X90" s="363">
        <f t="shared" si="20"/>
        <v>-4.9648913420666245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207470.74</v>
      </c>
      <c r="F92" s="184">
        <f>F88+F89+F90+F91</f>
        <v>25409.59</v>
      </c>
      <c r="G92" s="185">
        <f t="shared" si="41"/>
        <v>-182061.15</v>
      </c>
      <c r="H92" s="383">
        <f>F92/E92</f>
        <v>0.12247312560797731</v>
      </c>
      <c r="I92" s="187">
        <f t="shared" si="45"/>
        <v>-182061.15</v>
      </c>
      <c r="J92" s="214">
        <f>F92/D92</f>
        <v>0.12247312560797731</v>
      </c>
      <c r="K92" s="187"/>
      <c r="L92" s="187"/>
      <c r="M92" s="187"/>
      <c r="N92" s="187">
        <v>27660.95</v>
      </c>
      <c r="O92" s="187">
        <f t="shared" si="42"/>
        <v>179809.78999999998</v>
      </c>
      <c r="P92" s="214">
        <f t="shared" si="43"/>
        <v>7.500492210137395</v>
      </c>
      <c r="Q92" s="187">
        <f t="shared" si="38"/>
        <v>27660.95</v>
      </c>
      <c r="R92" s="167">
        <f t="shared" si="39"/>
        <v>-2251.3600000000006</v>
      </c>
      <c r="S92" s="209">
        <f t="shared" si="40"/>
        <v>0.9186087245738125</v>
      </c>
      <c r="T92" s="185">
        <f>T88+T89+T90+T91</f>
        <v>62686.23</v>
      </c>
      <c r="U92" s="189">
        <f>U88+U89+U90+U91</f>
        <v>893.9599999999998</v>
      </c>
      <c r="V92" s="187">
        <f t="shared" si="44"/>
        <v>-61792.270000000004</v>
      </c>
      <c r="W92" s="214">
        <f>U92/T92</f>
        <v>0.014260867179283229</v>
      </c>
      <c r="X92" s="363">
        <f t="shared" si="20"/>
        <v>-6.581883485563583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8033.06</v>
      </c>
      <c r="G95" s="162">
        <f t="shared" si="41"/>
        <v>-326.9399999999996</v>
      </c>
      <c r="H95" s="380">
        <f>F95/E95</f>
        <v>0.9608923444976077</v>
      </c>
      <c r="I95" s="167">
        <f t="shared" si="45"/>
        <v>-326.9399999999996</v>
      </c>
      <c r="J95" s="209">
        <f>F95/D95</f>
        <v>0.9608923444976077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-319.6199999999999</v>
      </c>
      <c r="S95" s="209">
        <f t="shared" si="40"/>
        <v>0.961734437330294</v>
      </c>
      <c r="T95" s="157">
        <f>E95-листопад!E95</f>
        <v>0.5</v>
      </c>
      <c r="U95" s="160">
        <f>F95-листопад!F95</f>
        <v>0.11000000000058208</v>
      </c>
      <c r="V95" s="167">
        <f t="shared" si="44"/>
        <v>-0.3899999999994179</v>
      </c>
      <c r="W95" s="209">
        <f>U95/T95</f>
        <v>0.22000000000116415</v>
      </c>
      <c r="X95" s="363">
        <f t="shared" si="20"/>
        <v>-0.03914192809972372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8082.330000000001</v>
      </c>
      <c r="G97" s="185">
        <f t="shared" si="41"/>
        <v>-317.66999999999916</v>
      </c>
      <c r="H97" s="383">
        <f>F97/E97</f>
        <v>0.962182142857143</v>
      </c>
      <c r="I97" s="187">
        <f t="shared" si="45"/>
        <v>-317.66999999999916</v>
      </c>
      <c r="J97" s="214">
        <f>F97/D97</f>
        <v>0.962182142857143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-341.8199999999988</v>
      </c>
      <c r="S97" s="209">
        <f t="shared" si="40"/>
        <v>0.9594237994337709</v>
      </c>
      <c r="T97" s="185">
        <f>T93+T96+T94+T95</f>
        <v>6.5</v>
      </c>
      <c r="U97" s="189">
        <f>U93+U96+U94+U95</f>
        <v>0.11000000000058208</v>
      </c>
      <c r="V97" s="187">
        <f t="shared" si="44"/>
        <v>-6.389999999999418</v>
      </c>
      <c r="W97" s="214">
        <f>U97/T97</f>
        <v>0.016923076923166473</v>
      </c>
      <c r="X97" s="363">
        <f t="shared" si="20"/>
        <v>-0.03770944249568198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29.16</v>
      </c>
      <c r="G98" s="162">
        <f t="shared" si="41"/>
        <v>-8.84</v>
      </c>
      <c r="H98" s="380">
        <f>F98/E98</f>
        <v>0.7673684210526316</v>
      </c>
      <c r="I98" s="167">
        <f t="shared" si="45"/>
        <v>-8.84</v>
      </c>
      <c r="J98" s="209">
        <f>F98/D98</f>
        <v>0.7673684210526316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-6.169999999999998</v>
      </c>
      <c r="S98" s="209">
        <f t="shared" si="40"/>
        <v>0.8253608831021795</v>
      </c>
      <c r="T98" s="157">
        <f>E98-листопад!E98</f>
        <v>0</v>
      </c>
      <c r="U98" s="160">
        <f>F98-листопад!F98</f>
        <v>0.129999999999999</v>
      </c>
      <c r="V98" s="167">
        <f t="shared" si="44"/>
        <v>0.129999999999999</v>
      </c>
      <c r="W98" s="209" t="e">
        <f>U98/T98</f>
        <v>#DIV/0!</v>
      </c>
      <c r="X98" s="363">
        <f t="shared" si="20"/>
        <v>-0.25021228417775254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215908.74</v>
      </c>
      <c r="F100" s="308">
        <f>F86+F87+F92+F97+F98</f>
        <v>33554.020000000004</v>
      </c>
      <c r="G100" s="309">
        <f>F100-E100</f>
        <v>-182354.71999999997</v>
      </c>
      <c r="H100" s="384">
        <f>F100/E100</f>
        <v>0.15540834521103689</v>
      </c>
      <c r="I100" s="301">
        <f>F100-D100</f>
        <v>-182354.71999999997</v>
      </c>
      <c r="J100" s="302">
        <f>F100/D100</f>
        <v>0.15540834521103689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f>N100</f>
        <v>36110.25</v>
      </c>
      <c r="R100" s="301">
        <f>F100-Q100</f>
        <v>-2556.229999999996</v>
      </c>
      <c r="S100" s="302">
        <f t="shared" si="40"/>
        <v>0.9292104042481014</v>
      </c>
      <c r="T100" s="308">
        <f>T86+T87+T92+T97+T98</f>
        <v>62692.73</v>
      </c>
      <c r="U100" s="308">
        <f>U86+U87+U92+U97+U98</f>
        <v>894.2000000000004</v>
      </c>
      <c r="V100" s="301">
        <f>U100-T100</f>
        <v>-61798.530000000006</v>
      </c>
      <c r="W100" s="302">
        <f>U100/T100</f>
        <v>0.014263216803607058</v>
      </c>
      <c r="X100" s="363">
        <f>S100-P100</f>
        <v>-5.049943437112731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1573399.84</v>
      </c>
      <c r="F101" s="308">
        <f>F79+F100</f>
        <v>1338143.25</v>
      </c>
      <c r="G101" s="309">
        <f>F101-E101</f>
        <v>-235256.59000000008</v>
      </c>
      <c r="H101" s="384">
        <f>F101/E101</f>
        <v>0.8504788267933217</v>
      </c>
      <c r="I101" s="301">
        <f>F101-D101</f>
        <v>-235256.59000000008</v>
      </c>
      <c r="J101" s="302">
        <f>F101/D101</f>
        <v>0.8504788267933217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1089679.76</v>
      </c>
      <c r="R101" s="301">
        <f>R79+R100</f>
        <v>248463.49</v>
      </c>
      <c r="S101" s="302">
        <f t="shared" si="40"/>
        <v>1.2280151463949371</v>
      </c>
      <c r="T101" s="309">
        <f>T79+T100</f>
        <v>175426.53</v>
      </c>
      <c r="U101" s="309">
        <f>U79+U100</f>
        <v>36571.79000000009</v>
      </c>
      <c r="V101" s="301">
        <f>U101-T101</f>
        <v>-138854.7399999999</v>
      </c>
      <c r="W101" s="302">
        <f>U101/T101</f>
        <v>0.20847354160171833</v>
      </c>
      <c r="X101" s="363">
        <f>S101-P101</f>
        <v>-0.21589516354786675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12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6421.350833333326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43081</v>
      </c>
      <c r="D105" s="29">
        <v>2166.8</v>
      </c>
      <c r="G105" s="4" t="s">
        <v>58</v>
      </c>
      <c r="U105" s="443"/>
      <c r="V105" s="443"/>
      <c r="X105" s="363"/>
    </row>
    <row r="106" spans="3:24" ht="15">
      <c r="C106" s="81">
        <v>43080</v>
      </c>
      <c r="D106" s="29">
        <v>2091.96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43077</v>
      </c>
      <c r="D107" s="29">
        <v>5644.5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0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1834.4899999999998</v>
      </c>
      <c r="G112" s="68">
        <f>G60+G63+G64</f>
        <v>304.48999999999995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1240593.8599999999</v>
      </c>
      <c r="G114" s="29">
        <f>F114-E114</f>
        <v>-54197.74000000022</v>
      </c>
      <c r="H114" s="230">
        <f>F114/E114</f>
        <v>0.958141727209228</v>
      </c>
      <c r="I114" s="29">
        <f>F114-D114</f>
        <v>-54197.74000000022</v>
      </c>
      <c r="J114" s="230">
        <f>F114/D114</f>
        <v>0.958141727209228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63971.50000000001</v>
      </c>
      <c r="G115" s="29">
        <f>G55+G56+G58+G60+G62+G63+G64+G65+G66+G72+G76+G59</f>
        <v>1299.9900000000002</v>
      </c>
      <c r="H115" s="230">
        <f>F115/E115</f>
        <v>1.0206616514961748</v>
      </c>
      <c r="I115" s="29">
        <f>I55+I56+I58+I60+I62+I63+I64+I65+I66+I72+I76+I59</f>
        <v>1299.9900000000002</v>
      </c>
      <c r="J115" s="230">
        <f>F115/D115</f>
        <v>1.0206616514961748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1304565.3599999999</v>
      </c>
      <c r="G116" s="29">
        <f>SUM(G114:G115)</f>
        <v>-52897.750000000226</v>
      </c>
      <c r="H116" s="230">
        <f>F116/E116</f>
        <v>0.961028373337097</v>
      </c>
      <c r="I116" s="29">
        <f>SUM(I114:I115)</f>
        <v>-52897.750000000226</v>
      </c>
      <c r="J116" s="230">
        <f>F116/D116</f>
        <v>0.961028373337097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234010.8</v>
      </c>
      <c r="F123" s="191">
        <f>F100+F122</f>
        <v>53808.340000000004</v>
      </c>
      <c r="G123" s="192">
        <f>F123-E123</f>
        <v>-180202.46</v>
      </c>
      <c r="H123" s="193">
        <f>F123/E123*100</f>
        <v>22.993955834517042</v>
      </c>
      <c r="I123" s="194">
        <f>F123-D123</f>
        <v>-234508.61999999997</v>
      </c>
      <c r="J123" s="194">
        <f>F123/D123*100</f>
        <v>18.662911817605185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50768.47</v>
      </c>
      <c r="S123" s="269">
        <f>F123/Q123</f>
        <v>17.700868787152086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1591501.9000000001</v>
      </c>
      <c r="F124" s="191">
        <f>F123+F79</f>
        <v>1358397.57</v>
      </c>
      <c r="G124" s="192">
        <f>F124-E124</f>
        <v>-233104.33000000007</v>
      </c>
      <c r="H124" s="193">
        <f>F124/E124*100</f>
        <v>85.35318556641371</v>
      </c>
      <c r="I124" s="194">
        <f>F124-D124</f>
        <v>-287410.49</v>
      </c>
      <c r="J124" s="194">
        <f>F124/D124*100</f>
        <v>82.53681598812926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265677.93999999994</v>
      </c>
      <c r="S124" s="269">
        <f>F124/Q124</f>
        <v>1.243134590709238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681.8</v>
      </c>
      <c r="G140" s="412">
        <f t="shared" si="52"/>
        <v>21.799999999999955</v>
      </c>
      <c r="H140" s="423">
        <f t="shared" si="52"/>
        <v>1.033030303030303</v>
      </c>
      <c r="I140" s="412">
        <f t="shared" si="52"/>
        <v>21.799999999999955</v>
      </c>
      <c r="J140" s="423">
        <f t="shared" si="52"/>
        <v>1.033030303030303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440.72999999999996</v>
      </c>
      <c r="S140" s="423">
        <f t="shared" si="52"/>
        <v>2.8282241672543242</v>
      </c>
      <c r="T140" s="400"/>
      <c r="U140" s="400"/>
      <c r="V140" s="400"/>
      <c r="W140" s="400"/>
      <c r="X140" s="363">
        <f t="shared" si="47"/>
        <v>0.0904301655120916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108.65</v>
      </c>
      <c r="G141" s="412">
        <f t="shared" si="53"/>
        <v>11.150000000000006</v>
      </c>
      <c r="H141" s="423">
        <f t="shared" si="53"/>
        <v>1.1143589743589744</v>
      </c>
      <c r="I141" s="412">
        <f t="shared" si="53"/>
        <v>11.150000000000006</v>
      </c>
      <c r="J141" s="423">
        <f t="shared" si="53"/>
        <v>1.1143589743589744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22.28</v>
      </c>
      <c r="S141" s="423">
        <f t="shared" si="53"/>
        <v>1.2579599397939099</v>
      </c>
      <c r="T141" s="400"/>
      <c r="U141" s="400"/>
      <c r="V141" s="400"/>
      <c r="W141" s="400"/>
      <c r="X141" s="363">
        <f t="shared" si="47"/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-4.99</v>
      </c>
      <c r="G144" s="419">
        <f t="shared" si="56"/>
        <v>-4.99</v>
      </c>
      <c r="H144" s="409" t="e">
        <f t="shared" si="56"/>
        <v>#DIV/0!</v>
      </c>
      <c r="I144" s="419">
        <f t="shared" si="56"/>
        <v>-4.99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-12.36</v>
      </c>
      <c r="S144" s="409">
        <f t="shared" si="56"/>
        <v>-0.6770691994572592</v>
      </c>
      <c r="T144" s="402"/>
      <c r="U144" s="402"/>
      <c r="V144" s="402"/>
      <c r="W144" s="402"/>
      <c r="X144" s="363">
        <f t="shared" si="47"/>
        <v>-0.6770691994572592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1209.05</v>
      </c>
      <c r="G145" s="406">
        <f>F145-E145</f>
        <v>256.04999999999995</v>
      </c>
      <c r="H145" s="339">
        <f>F145/E145</f>
        <v>1.2686778593913954</v>
      </c>
      <c r="I145" s="406">
        <f>F145-D145</f>
        <v>256.04999999999995</v>
      </c>
      <c r="J145" s="339">
        <f>F145/D145</f>
        <v>1.2686778593913954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701.31</v>
      </c>
      <c r="S145" s="429">
        <f>F145/Q145</f>
        <v>2.381238429117265</v>
      </c>
      <c r="T145" s="403"/>
      <c r="U145" s="403"/>
      <c r="V145" s="403"/>
      <c r="W145" s="403"/>
      <c r="X145" s="366">
        <f t="shared" si="47"/>
        <v>0.504293536061764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1132.23</v>
      </c>
      <c r="G148" s="412">
        <f t="shared" si="58"/>
        <v>152.23000000000002</v>
      </c>
      <c r="H148" s="410">
        <f t="shared" si="58"/>
        <v>1.1553367346938777</v>
      </c>
      <c r="I148" s="412">
        <f t="shared" si="58"/>
        <v>152.23000000000002</v>
      </c>
      <c r="J148" s="410">
        <f t="shared" si="58"/>
        <v>1.1553367346938777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340.9</v>
      </c>
      <c r="S148" s="410">
        <f t="shared" si="58"/>
        <v>1.4307937270165416</v>
      </c>
      <c r="T148" s="400"/>
      <c r="U148" s="400"/>
      <c r="V148" s="400"/>
      <c r="W148" s="400"/>
      <c r="X148" s="363">
        <f aca="true" t="shared" si="59" ref="X148:X153">S148-P148</f>
        <v>0.1923723351825406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19169.13</v>
      </c>
      <c r="G150" s="413">
        <f t="shared" si="61"/>
        <v>169.13000000000102</v>
      </c>
      <c r="H150" s="411">
        <f t="shared" si="61"/>
        <v>1.0089015789473685</v>
      </c>
      <c r="I150" s="413">
        <f t="shared" si="61"/>
        <v>169.13000000000102</v>
      </c>
      <c r="J150" s="411">
        <f t="shared" si="61"/>
        <v>1.0089015789473685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7746.630000000001</v>
      </c>
      <c r="S150" s="411">
        <f t="shared" si="61"/>
        <v>1.6781904136572554</v>
      </c>
      <c r="T150" s="404"/>
      <c r="U150" s="404"/>
      <c r="V150" s="404"/>
      <c r="W150" s="404"/>
      <c r="X150" s="363">
        <f t="shared" si="59"/>
        <v>0.014806741081199393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664.18</v>
      </c>
      <c r="G151" s="413">
        <f t="shared" si="62"/>
        <v>134.17999999999995</v>
      </c>
      <c r="H151" s="411">
        <f t="shared" si="62"/>
        <v>1.2531698113207546</v>
      </c>
      <c r="I151" s="413">
        <f t="shared" si="62"/>
        <v>134.17999999999995</v>
      </c>
      <c r="J151" s="411">
        <f t="shared" si="62"/>
        <v>1.2531698113207546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340.92999999999995</v>
      </c>
      <c r="S151" s="411">
        <f t="shared" si="62"/>
        <v>2.0546945088940447</v>
      </c>
      <c r="T151" s="404"/>
      <c r="U151" s="404"/>
      <c r="V151" s="404"/>
      <c r="W151" s="404"/>
      <c r="X151" s="363">
        <f t="shared" si="59"/>
        <v>0.4150966744006186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21027.000000000004</v>
      </c>
      <c r="G153" s="406">
        <f>F153-E153</f>
        <v>474.00000000000364</v>
      </c>
      <c r="H153" s="339">
        <f>F153/E153</f>
        <v>1.02306232666764</v>
      </c>
      <c r="I153" s="406">
        <f>F153-D153</f>
        <v>474.00000000000364</v>
      </c>
      <c r="J153" s="339">
        <f>F153/D153</f>
        <v>1.02306232666764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8467.560000000003</v>
      </c>
      <c r="S153" s="339">
        <f>F153/Q153</f>
        <v>1.6741988496302385</v>
      </c>
      <c r="T153" s="403"/>
      <c r="U153" s="403"/>
      <c r="V153" s="403"/>
      <c r="W153" s="403"/>
      <c r="X153" s="366">
        <f t="shared" si="59"/>
        <v>0.037740536202251374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7692.03</v>
      </c>
      <c r="G157" s="427">
        <f t="shared" si="64"/>
        <v>342.02999999999975</v>
      </c>
      <c r="H157" s="409">
        <f t="shared" si="64"/>
        <v>1.046534693877551</v>
      </c>
      <c r="I157" s="427">
        <f t="shared" si="64"/>
        <v>342.02999999999975</v>
      </c>
      <c r="J157" s="409">
        <f t="shared" si="64"/>
        <v>1.046534693877551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1166.87</v>
      </c>
      <c r="S157" s="409">
        <f t="shared" si="64"/>
        <v>1.1788262663291016</v>
      </c>
      <c r="T157" s="405"/>
      <c r="U157" s="405"/>
      <c r="V157" s="405"/>
      <c r="W157" s="405"/>
      <c r="X157" s="363">
        <f>S157-P157</f>
        <v>0.052417105480938364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7834.21</v>
      </c>
      <c r="G159" s="408">
        <f>F159-E159</f>
        <v>324.21000000000004</v>
      </c>
      <c r="H159" s="339">
        <f>F159/E159</f>
        <v>1.0431704394141146</v>
      </c>
      <c r="I159" s="406">
        <f>F159-D159</f>
        <v>324.21000000000004</v>
      </c>
      <c r="J159" s="339">
        <f>F159/D159</f>
        <v>1.0431704394141146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1082.33</v>
      </c>
      <c r="S159" s="339">
        <f>F159/Q159</f>
        <v>1.1603005385166798</v>
      </c>
      <c r="T159" s="403"/>
      <c r="U159" s="403"/>
      <c r="V159" s="403"/>
      <c r="W159" s="403"/>
      <c r="X159" s="366">
        <f>S159-P159</f>
        <v>0.04801773728206071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30" sqref="Y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E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7" sqref="G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30.75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2017-12-13T09:47:01Z</cp:lastPrinted>
  <dcterms:created xsi:type="dcterms:W3CDTF">2003-07-28T11:27:56Z</dcterms:created>
  <dcterms:modified xsi:type="dcterms:W3CDTF">2017-12-13T10:05:57Z</dcterms:modified>
  <cp:category/>
  <cp:version/>
  <cp:contentType/>
  <cp:contentStatus/>
</cp:coreProperties>
</file>